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105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" l="1"/>
  <c r="H110" i="1"/>
  <c r="H111" i="1" s="1"/>
  <c r="H85" i="1"/>
  <c r="H84" i="1"/>
  <c r="I73" i="1"/>
  <c r="L60" i="1"/>
  <c r="I50" i="1" l="1"/>
  <c r="I53" i="1" s="1"/>
  <c r="G50" i="1"/>
  <c r="G51" i="1"/>
  <c r="G49" i="1"/>
  <c r="F52" i="1"/>
  <c r="F50" i="1"/>
  <c r="F51" i="1"/>
  <c r="F49" i="1"/>
  <c r="C52" i="1"/>
  <c r="E36" i="1"/>
  <c r="F37" i="1" s="1"/>
  <c r="F38" i="1" s="1"/>
  <c r="G36" i="1"/>
  <c r="H15" i="1"/>
  <c r="H14" i="1"/>
  <c r="H13" i="1"/>
  <c r="H10" i="1"/>
</calcChain>
</file>

<file path=xl/sharedStrings.xml><?xml version="1.0" encoding="utf-8"?>
<sst xmlns="http://schemas.openxmlformats.org/spreadsheetml/2006/main" count="147" uniqueCount="107">
  <si>
    <r>
      <t>Cu</t>
    </r>
    <r>
      <rPr>
        <sz val="7"/>
        <color theme="1"/>
        <rFont val="Times New Roman"/>
        <family val="1"/>
        <charset val="162"/>
      </rPr>
      <t>2+</t>
    </r>
    <r>
      <rPr>
        <sz val="9"/>
        <color theme="1"/>
        <rFont val="Times New Roman"/>
        <family val="1"/>
        <charset val="162"/>
      </rPr>
      <t>(sulu) + H</t>
    </r>
    <r>
      <rPr>
        <sz val="7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 xml:space="preserve">O(s) </t>
    </r>
    <r>
      <rPr>
        <sz val="9"/>
        <color theme="1"/>
        <rFont val="Symbol"/>
        <family val="1"/>
        <charset val="2"/>
      </rPr>
      <t>®</t>
    </r>
    <r>
      <rPr>
        <sz val="9"/>
        <color theme="1"/>
        <rFont val="Times New Roman"/>
        <family val="1"/>
        <charset val="162"/>
      </rPr>
      <t>Cu(k) + 2H</t>
    </r>
    <r>
      <rPr>
        <sz val="7"/>
        <color theme="1"/>
        <rFont val="Times New Roman"/>
        <family val="1"/>
        <charset val="162"/>
      </rPr>
      <t>+</t>
    </r>
    <r>
      <rPr>
        <sz val="9"/>
        <color theme="1"/>
        <rFont val="Times New Roman"/>
        <family val="1"/>
        <charset val="162"/>
      </rPr>
      <t>(sulu) +1/2 O</t>
    </r>
    <r>
      <rPr>
        <sz val="7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>(g)</t>
    </r>
  </si>
  <si>
    <r>
      <t>(Bakır sülfatın mol kütlesi 159,5 g mol</t>
    </r>
    <r>
      <rPr>
        <sz val="7"/>
        <color theme="1"/>
        <rFont val="Times New Roman"/>
        <family val="1"/>
        <charset val="162"/>
      </rPr>
      <t xml:space="preserve">–1 </t>
    </r>
    <r>
      <rPr>
        <sz val="9"/>
        <color theme="1"/>
        <rFont val="Times New Roman"/>
        <family val="1"/>
        <charset val="162"/>
      </rPr>
      <t>dir ve suda %100 iyonlarına ayrışır.)</t>
    </r>
  </si>
  <si>
    <t>Vç</t>
  </si>
  <si>
    <t>V_O2</t>
  </si>
  <si>
    <t>M_CuSO4</t>
  </si>
  <si>
    <t>g/mol</t>
  </si>
  <si>
    <t>cm3</t>
  </si>
  <si>
    <t>Normal Şartlar</t>
  </si>
  <si>
    <t>P=</t>
  </si>
  <si>
    <t>atm</t>
  </si>
  <si>
    <t>T=</t>
  </si>
  <si>
    <t>K</t>
  </si>
  <si>
    <t>100 cm3</t>
  </si>
  <si>
    <t>CuSO4 çözeltisi için</t>
  </si>
  <si>
    <t>n_O2=</t>
  </si>
  <si>
    <t>PV/(RT)</t>
  </si>
  <si>
    <t>R=</t>
  </si>
  <si>
    <t>1 L</t>
  </si>
  <si>
    <t>n_O2</t>
  </si>
  <si>
    <t>n_CuSO4</t>
  </si>
  <si>
    <t>m_CuSO4</t>
  </si>
  <si>
    <t>Gazlar_S5</t>
  </si>
  <si>
    <r>
      <t>Yukarıda verilen sulu bakır (II) sülfat (CuSO</t>
    </r>
    <r>
      <rPr>
        <sz val="7"/>
        <color theme="1"/>
        <rFont val="Times New Roman"/>
        <family val="1"/>
        <charset val="162"/>
      </rPr>
      <t>4</t>
    </r>
    <r>
      <rPr>
        <sz val="9"/>
        <color theme="1"/>
        <rFont val="Times New Roman"/>
        <family val="1"/>
        <charset val="162"/>
      </rPr>
      <t>) çözeltisinin elektroliz reaksiyonuna göre 100 cm</t>
    </r>
    <r>
      <rPr>
        <sz val="7"/>
        <color theme="1"/>
        <rFont val="Times New Roman"/>
        <family val="1"/>
        <charset val="162"/>
      </rPr>
      <t xml:space="preserve">3 </t>
    </r>
    <r>
      <rPr>
        <sz val="9"/>
        <color theme="1"/>
        <rFont val="Times New Roman"/>
        <family val="1"/>
        <charset val="162"/>
      </rPr>
      <t xml:space="preserve">çözelti elektroliz edildiğinde </t>
    </r>
  </si>
  <si>
    <t>standart sıcaklık ve basınçta açığa çıkan O2 gazının hacmi 112 cm3’dür. 1,0 L çözelti içindeki CuSO4’ın gram miktarı aşağıdakilerden hangisidir?</t>
  </si>
  <si>
    <t>Gazlar_S6</t>
  </si>
  <si>
    <t xml:space="preserve">İki bölüme ayrılmış bir kabın bir bölümünde 45°C’de 1976 mmHg basınca sahip A ideal gazı, </t>
  </si>
  <si>
    <t xml:space="preserve">diğer bölümünde ise aynı sıcaklıkta ve 3648 mmHg basınca sahip B ideal gazı bulunmaktadır. </t>
  </si>
  <si>
    <t xml:space="preserve">Gazların tamamen karışması sağlandıktan sonra A’nın mol kesri 0,54 olarak belirlenmiştir. </t>
  </si>
  <si>
    <t>Kabın toplam hacmi 24 L olduğuna göre, kabın her bir bölümünün hacmi (L) aşağıdakilerden hangisidir?</t>
  </si>
  <si>
    <t>P_A=</t>
  </si>
  <si>
    <t>P_B=</t>
  </si>
  <si>
    <t>mmHg</t>
  </si>
  <si>
    <t>V_T=</t>
  </si>
  <si>
    <t>L</t>
  </si>
  <si>
    <t>x_A=</t>
  </si>
  <si>
    <t>n_A=</t>
  </si>
  <si>
    <t>V_A+V_B</t>
  </si>
  <si>
    <t>V_A=</t>
  </si>
  <si>
    <t>24-V_B</t>
  </si>
  <si>
    <t>P_A*V_A/(R*T)</t>
  </si>
  <si>
    <t>n_B=</t>
  </si>
  <si>
    <t>P_B*V_B/(R*T)</t>
  </si>
  <si>
    <t>n_A/(n_A+n_B)</t>
  </si>
  <si>
    <t>(P_A*V_A)/(P_A*V_A+P_B*V_B)</t>
  </si>
  <si>
    <t>0.54=</t>
  </si>
  <si>
    <t>1976*(24-V_B)/[1976*(24-V_B) + 3648*V_B ]</t>
  </si>
  <si>
    <t>V_B=</t>
  </si>
  <si>
    <t>(47424-1976*V_B) [47424-1976*V_B+3648*V_B]</t>
  </si>
  <si>
    <r>
      <t>298 K’de 100 g kütleli bir gaz örneği, kütlece % 46 N</t>
    </r>
    <r>
      <rPr>
        <sz val="7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>, %37 O</t>
    </r>
    <r>
      <rPr>
        <sz val="7"/>
        <color theme="1"/>
        <rFont val="Times New Roman"/>
        <family val="1"/>
        <charset val="162"/>
      </rPr>
      <t xml:space="preserve">2 </t>
    </r>
    <r>
      <rPr>
        <sz val="9"/>
        <color theme="1"/>
        <rFont val="Times New Roman"/>
        <family val="1"/>
        <charset val="162"/>
      </rPr>
      <t>ve %17 CO</t>
    </r>
    <r>
      <rPr>
        <sz val="7"/>
        <color theme="1"/>
        <rFont val="Times New Roman"/>
        <family val="1"/>
        <charset val="162"/>
      </rPr>
      <t xml:space="preserve">2 </t>
    </r>
    <r>
      <rPr>
        <sz val="9"/>
        <color theme="1"/>
        <rFont val="Times New Roman"/>
        <family val="1"/>
        <charset val="162"/>
      </rPr>
      <t xml:space="preserve">içermektedir. </t>
    </r>
  </si>
  <si>
    <r>
      <t>Bu karışımdaki O</t>
    </r>
    <r>
      <rPr>
        <sz val="7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 xml:space="preserve">’nin kısmi basıncı 1,8 atm olduğuna göre </t>
    </r>
  </si>
  <si>
    <t>gazın toplam basıncı (atm) aşağıdakilerden hangisidir?</t>
  </si>
  <si>
    <t>m_T=</t>
  </si>
  <si>
    <t>g</t>
  </si>
  <si>
    <t>N2=</t>
  </si>
  <si>
    <t>O2=</t>
  </si>
  <si>
    <t>CO2=</t>
  </si>
  <si>
    <t>Toplam=</t>
  </si>
  <si>
    <t>% miktar</t>
  </si>
  <si>
    <t>P_O2=</t>
  </si>
  <si>
    <t>M_A=</t>
  </si>
  <si>
    <t>x_O2=</t>
  </si>
  <si>
    <t>n_i=</t>
  </si>
  <si>
    <t>x_i=</t>
  </si>
  <si>
    <t>n_T=</t>
  </si>
  <si>
    <t>x_O2*P_T</t>
  </si>
  <si>
    <t>P_T=</t>
  </si>
  <si>
    <r>
      <t>Ne gazının (</t>
    </r>
    <r>
      <rPr>
        <i/>
        <sz val="9"/>
        <color theme="1"/>
        <rFont val="Times New Roman"/>
        <family val="1"/>
        <charset val="162"/>
      </rPr>
      <t>M</t>
    </r>
    <r>
      <rPr>
        <sz val="7"/>
        <color theme="1"/>
        <rFont val="Times New Roman"/>
        <family val="1"/>
        <charset val="162"/>
      </rPr>
      <t xml:space="preserve">Ne </t>
    </r>
    <r>
      <rPr>
        <sz val="9"/>
        <color theme="1"/>
        <rFont val="Times New Roman"/>
        <family val="1"/>
        <charset val="162"/>
      </rPr>
      <t>= 20,2 g mol</t>
    </r>
    <r>
      <rPr>
        <sz val="7"/>
        <color theme="1"/>
        <rFont val="Times New Roman"/>
        <family val="1"/>
        <charset val="162"/>
      </rPr>
      <t>–1</t>
    </r>
    <r>
      <rPr>
        <sz val="9"/>
        <color theme="1"/>
        <rFont val="Times New Roman"/>
        <family val="1"/>
        <charset val="162"/>
      </rPr>
      <t>) hız kareleri ortalaması</t>
    </r>
  </si>
  <si>
    <r>
      <t>nın karekökünün, 0°C’deki Ar gazının (</t>
    </r>
    <r>
      <rPr>
        <i/>
        <sz val="9"/>
        <color theme="1"/>
        <rFont val="Times New Roman"/>
        <family val="1"/>
        <charset val="162"/>
      </rPr>
      <t>M</t>
    </r>
    <r>
      <rPr>
        <sz val="7"/>
        <color theme="1"/>
        <rFont val="Times New Roman"/>
        <family val="1"/>
        <charset val="162"/>
      </rPr>
      <t xml:space="preserve">Ar </t>
    </r>
    <r>
      <rPr>
        <sz val="9"/>
        <color theme="1"/>
        <rFont val="Times New Roman"/>
        <family val="1"/>
        <charset val="162"/>
      </rPr>
      <t>=</t>
    </r>
  </si>
  <si>
    <r>
      <t>39,9 g mol</t>
    </r>
    <r>
      <rPr>
        <sz val="7"/>
        <color theme="1"/>
        <rFont val="Times New Roman"/>
        <family val="1"/>
        <charset val="162"/>
      </rPr>
      <t>–1</t>
    </r>
    <r>
      <rPr>
        <sz val="9"/>
        <color theme="1"/>
        <rFont val="Times New Roman"/>
        <family val="1"/>
        <charset val="162"/>
      </rPr>
      <t>) hız kareleri ortalamasının kareköküne</t>
    </r>
  </si>
  <si>
    <t>eşit olduğu sıcaklık (K) aşağıdakilerden hangisidir?</t>
  </si>
  <si>
    <t>M_Ar=</t>
  </si>
  <si>
    <t>M_Ne=</t>
  </si>
  <si>
    <t>T_Ar=</t>
  </si>
  <si>
    <t>T_Ne=</t>
  </si>
  <si>
    <t>?</t>
  </si>
  <si>
    <r>
      <t>Ne gazının (</t>
    </r>
    <r>
      <rPr>
        <i/>
        <sz val="9"/>
        <color theme="1"/>
        <rFont val="Times New Roman"/>
        <family val="1"/>
        <charset val="162"/>
      </rPr>
      <t>M</t>
    </r>
    <r>
      <rPr>
        <sz val="7"/>
        <color theme="1"/>
        <rFont val="Times New Roman"/>
        <family val="1"/>
        <charset val="162"/>
      </rPr>
      <t xml:space="preserve">Ne </t>
    </r>
    <r>
      <rPr>
        <sz val="9"/>
        <color theme="1"/>
        <rFont val="Times New Roman"/>
        <family val="1"/>
        <charset val="162"/>
      </rPr>
      <t>= 20,2 g mol</t>
    </r>
    <r>
      <rPr>
        <sz val="7"/>
        <color theme="1"/>
        <rFont val="Times New Roman"/>
        <family val="1"/>
        <charset val="162"/>
      </rPr>
      <t>–1</t>
    </r>
    <r>
      <rPr>
        <sz val="9"/>
        <color theme="1"/>
        <rFont val="Times New Roman"/>
        <family val="1"/>
        <charset val="162"/>
      </rPr>
      <t>) hız  ortalamasının,</t>
    </r>
  </si>
  <si>
    <t>Gazlar_S7_a)</t>
  </si>
  <si>
    <r>
      <t xml:space="preserve"> 25°C’deki Ar gazının (</t>
    </r>
    <r>
      <rPr>
        <i/>
        <sz val="9"/>
        <color theme="1"/>
        <rFont val="Times New Roman"/>
        <family val="1"/>
        <charset val="162"/>
      </rPr>
      <t>M</t>
    </r>
    <r>
      <rPr>
        <sz val="7"/>
        <color theme="1"/>
        <rFont val="Times New Roman"/>
        <family val="1"/>
        <charset val="162"/>
      </rPr>
      <t xml:space="preserve">Ar </t>
    </r>
    <r>
      <rPr>
        <sz val="9"/>
        <color theme="1"/>
        <rFont val="Times New Roman"/>
        <family val="1"/>
        <charset val="162"/>
      </rPr>
      <t>=</t>
    </r>
  </si>
  <si>
    <t>Gazlar_S7 b)</t>
  </si>
  <si>
    <r>
      <t>H</t>
    </r>
    <r>
      <rPr>
        <sz val="7"/>
        <color theme="1"/>
        <rFont val="Times New Roman"/>
        <family val="1"/>
        <charset val="162"/>
      </rPr>
      <t xml:space="preserve">2 </t>
    </r>
    <r>
      <rPr>
        <sz val="9"/>
        <color theme="1"/>
        <rFont val="Times New Roman"/>
        <family val="1"/>
        <charset val="162"/>
      </rPr>
      <t xml:space="preserve">gazının kritik sabitleri </t>
    </r>
    <r>
      <rPr>
        <i/>
        <sz val="9"/>
        <color theme="1"/>
        <rFont val="Times New Roman"/>
        <family val="1"/>
        <charset val="162"/>
      </rPr>
      <t>P</t>
    </r>
    <r>
      <rPr>
        <i/>
        <sz val="7"/>
        <color theme="1"/>
        <rFont val="Times New Roman"/>
        <family val="1"/>
        <charset val="162"/>
      </rPr>
      <t>c</t>
    </r>
    <r>
      <rPr>
        <sz val="9"/>
        <color theme="1"/>
        <rFont val="Times New Roman"/>
        <family val="1"/>
        <charset val="162"/>
      </rPr>
      <t xml:space="preserve">=12,8 atm, </t>
    </r>
    <r>
      <rPr>
        <i/>
        <sz val="9"/>
        <color theme="1"/>
        <rFont val="Times New Roman"/>
        <family val="1"/>
        <charset val="162"/>
      </rPr>
      <t>V</t>
    </r>
    <r>
      <rPr>
        <i/>
        <sz val="7"/>
        <color theme="1"/>
        <rFont val="Times New Roman"/>
        <family val="1"/>
        <charset val="162"/>
      </rPr>
      <t>c</t>
    </r>
    <r>
      <rPr>
        <sz val="9"/>
        <color theme="1"/>
        <rFont val="Times New Roman"/>
        <family val="1"/>
        <charset val="162"/>
      </rPr>
      <t>=0,070 L mol</t>
    </r>
    <r>
      <rPr>
        <sz val="7"/>
        <color theme="1"/>
        <rFont val="Times New Roman"/>
        <family val="1"/>
        <charset val="162"/>
      </rPr>
      <t>–1</t>
    </r>
  </si>
  <si>
    <r>
      <t xml:space="preserve">ve </t>
    </r>
    <r>
      <rPr>
        <i/>
        <sz val="9"/>
        <color theme="1"/>
        <rFont val="Times New Roman"/>
        <family val="1"/>
        <charset val="162"/>
      </rPr>
      <t>T</t>
    </r>
    <r>
      <rPr>
        <i/>
        <sz val="7"/>
        <color theme="1"/>
        <rFont val="Times New Roman"/>
        <family val="1"/>
        <charset val="162"/>
      </rPr>
      <t>c</t>
    </r>
    <r>
      <rPr>
        <sz val="9"/>
        <color theme="1"/>
        <rFont val="Times New Roman"/>
        <family val="1"/>
        <charset val="162"/>
      </rPr>
      <t>=33,3 K olarak verildiğine göre H</t>
    </r>
    <r>
      <rPr>
        <sz val="7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>’nin van der Waals</t>
    </r>
  </si>
  <si>
    <r>
      <t xml:space="preserve">sabitleri </t>
    </r>
    <r>
      <rPr>
        <i/>
        <sz val="9"/>
        <color theme="1"/>
        <rFont val="Times New Roman"/>
        <family val="1"/>
        <charset val="162"/>
      </rPr>
      <t xml:space="preserve">a </t>
    </r>
    <r>
      <rPr>
        <sz val="9"/>
        <color theme="1"/>
        <rFont val="Times New Roman"/>
        <family val="1"/>
        <charset val="162"/>
      </rPr>
      <t>(atm L</t>
    </r>
    <r>
      <rPr>
        <sz val="7"/>
        <color theme="1"/>
        <rFont val="Times New Roman"/>
        <family val="1"/>
        <charset val="162"/>
      </rPr>
      <t xml:space="preserve">2 </t>
    </r>
    <r>
      <rPr>
        <sz val="9"/>
        <color theme="1"/>
        <rFont val="Times New Roman"/>
        <family val="1"/>
        <charset val="162"/>
      </rPr>
      <t>mol</t>
    </r>
    <r>
      <rPr>
        <sz val="7"/>
        <color theme="1"/>
        <rFont val="Times New Roman"/>
        <family val="1"/>
        <charset val="162"/>
      </rPr>
      <t>–2</t>
    </r>
    <r>
      <rPr>
        <sz val="9"/>
        <color theme="1"/>
        <rFont val="Times New Roman"/>
        <family val="1"/>
        <charset val="162"/>
      </rPr>
      <t xml:space="preserve">) ve </t>
    </r>
    <r>
      <rPr>
        <i/>
        <sz val="9"/>
        <color theme="1"/>
        <rFont val="Times New Roman"/>
        <family val="1"/>
        <charset val="162"/>
      </rPr>
      <t>b</t>
    </r>
    <r>
      <rPr>
        <sz val="9"/>
        <color theme="1"/>
        <rFont val="Times New Roman"/>
        <family val="1"/>
        <charset val="162"/>
      </rPr>
      <t>’nin (cm</t>
    </r>
    <r>
      <rPr>
        <sz val="7"/>
        <color theme="1"/>
        <rFont val="Times New Roman"/>
        <family val="1"/>
        <charset val="162"/>
      </rPr>
      <t xml:space="preserve">3 </t>
    </r>
    <r>
      <rPr>
        <sz val="9"/>
        <color theme="1"/>
        <rFont val="Times New Roman"/>
        <family val="1"/>
        <charset val="162"/>
      </rPr>
      <t>mol</t>
    </r>
    <r>
      <rPr>
        <sz val="7"/>
        <color theme="1"/>
        <rFont val="Times New Roman"/>
        <family val="1"/>
        <charset val="162"/>
      </rPr>
      <t>–1</t>
    </r>
    <r>
      <rPr>
        <sz val="9"/>
        <color theme="1"/>
        <rFont val="Times New Roman"/>
        <family val="1"/>
        <charset val="162"/>
      </rPr>
      <t>) sayısal de-</t>
    </r>
  </si>
  <si>
    <t>ğerleri aşağıdakilerden hangisidir?</t>
  </si>
  <si>
    <t>Gazlar_S8 a)</t>
  </si>
  <si>
    <t>Gazlar_S8 b)</t>
  </si>
  <si>
    <t>van der Waals denkleminde kritik değerleri nasıl formülüze edersiniz?</t>
  </si>
  <si>
    <t>V_c=3b</t>
  </si>
  <si>
    <t>V_c=</t>
  </si>
  <si>
    <t>P_c=</t>
  </si>
  <si>
    <t>T_c=</t>
  </si>
  <si>
    <t>L/mol</t>
  </si>
  <si>
    <t>b=</t>
  </si>
  <si>
    <t>cm3/mol</t>
  </si>
  <si>
    <t>a=</t>
  </si>
  <si>
    <t>L*atm/(mol K)</t>
  </si>
  <si>
    <t>atmL^2/mol^2</t>
  </si>
  <si>
    <t>Gazlar_S9</t>
  </si>
  <si>
    <r>
      <t xml:space="preserve">van der Waals denklemine uyan bir gaz için </t>
    </r>
    <r>
      <rPr>
        <i/>
        <sz val="9"/>
        <color theme="1"/>
        <rFont val="Times New Roman"/>
        <family val="1"/>
        <charset val="162"/>
      </rPr>
      <t xml:space="preserve">a </t>
    </r>
    <r>
      <rPr>
        <sz val="9"/>
        <color theme="1"/>
        <rFont val="Times New Roman"/>
        <family val="1"/>
        <charset val="162"/>
      </rPr>
      <t>sabiti</t>
    </r>
  </si>
  <si>
    <r>
      <t>7,51 atm L</t>
    </r>
    <r>
      <rPr>
        <sz val="7"/>
        <color theme="1"/>
        <rFont val="Times New Roman"/>
        <family val="1"/>
        <charset val="162"/>
      </rPr>
      <t xml:space="preserve">2 </t>
    </r>
    <r>
      <rPr>
        <sz val="9"/>
        <color theme="1"/>
        <rFont val="Times New Roman"/>
        <family val="1"/>
        <charset val="162"/>
      </rPr>
      <t>mol</t>
    </r>
    <r>
      <rPr>
        <sz val="7"/>
        <color theme="1"/>
        <rFont val="Times New Roman"/>
        <family val="1"/>
        <charset val="162"/>
      </rPr>
      <t>–2</t>
    </r>
    <r>
      <rPr>
        <sz val="9"/>
        <color theme="1"/>
        <rFont val="Times New Roman"/>
        <family val="1"/>
        <charset val="162"/>
      </rPr>
      <t>’dir. 290 K ve 39,5 atm’de hacmi</t>
    </r>
  </si>
  <si>
    <r>
      <t>0,42 L mol</t>
    </r>
    <r>
      <rPr>
        <sz val="7"/>
        <color theme="1"/>
        <rFont val="Times New Roman"/>
        <family val="1"/>
        <charset val="162"/>
      </rPr>
      <t xml:space="preserve">–1 </t>
    </r>
    <r>
      <rPr>
        <sz val="9"/>
        <color theme="1"/>
        <rFont val="Times New Roman"/>
        <family val="1"/>
        <charset val="162"/>
      </rPr>
      <t xml:space="preserve">olan bu gaz için </t>
    </r>
    <r>
      <rPr>
        <i/>
        <sz val="9"/>
        <color theme="1"/>
        <rFont val="Times New Roman"/>
        <family val="1"/>
        <charset val="162"/>
      </rPr>
      <t xml:space="preserve">b </t>
    </r>
    <r>
      <rPr>
        <sz val="9"/>
        <color theme="1"/>
        <rFont val="Times New Roman"/>
        <family val="1"/>
        <charset val="162"/>
      </rPr>
      <t>(L mol</t>
    </r>
    <r>
      <rPr>
        <sz val="7"/>
        <color theme="1"/>
        <rFont val="Times New Roman"/>
        <family val="1"/>
        <charset val="162"/>
      </rPr>
      <t>–1</t>
    </r>
    <r>
      <rPr>
        <sz val="9"/>
        <color theme="1"/>
        <rFont val="Times New Roman"/>
        <family val="1"/>
        <charset val="162"/>
      </rPr>
      <t xml:space="preserve">) sabitinin ve </t>
    </r>
  </si>
  <si>
    <r>
      <t>sıkıştırılabilme faktörünün (</t>
    </r>
    <r>
      <rPr>
        <i/>
        <sz val="9"/>
        <color theme="1"/>
        <rFont val="Times New Roman"/>
        <family val="1"/>
        <charset val="162"/>
      </rPr>
      <t>Z</t>
    </r>
    <r>
      <rPr>
        <sz val="9"/>
        <color theme="1"/>
        <rFont val="Times New Roman"/>
        <family val="1"/>
        <charset val="162"/>
      </rPr>
      <t>) sayısal değerleri aşağıdakilerden</t>
    </r>
  </si>
  <si>
    <t>hangisidir?</t>
  </si>
  <si>
    <t>V=</t>
  </si>
  <si>
    <t>atm L^2/mol^2</t>
  </si>
  <si>
    <t xml:space="preserve">atm  </t>
  </si>
  <si>
    <t>Vm-b=</t>
  </si>
  <si>
    <t>Z=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</si>
</sst>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9"/>
      <color theme="1"/>
      <name val="Symbol"/>
      <family val="1"/>
      <charset val="2"/>
    </font>
    <font>
      <sz val="11"/>
      <color rgb="FFFF0000"/>
      <name val="Calibri"/>
      <family val="2"/>
      <charset val="162"/>
      <scheme val="minor"/>
    </font>
    <font>
      <i/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i/>
      <sz val="7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6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595312</xdr:colOff>
      <xdr:row>19</xdr:row>
      <xdr:rowOff>83343</xdr:rowOff>
    </xdr:from>
    <xdr:to>
      <xdr:col>13</xdr:col>
      <xdr:colOff>595313</xdr:colOff>
      <xdr:row>27</xdr:row>
      <xdr:rowOff>159543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DC1FE9B-1A6A-4AED-8C26-17CC987C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062" y="3702843"/>
          <a:ext cx="3036094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5</xdr:col>
      <xdr:colOff>228600</xdr:colOff>
      <xdr:row>44</xdr:row>
      <xdr:rowOff>28575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id="{543BA619-3AB0-4EDF-A17C-37094364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26670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268579</xdr:colOff>
      <xdr:row>53</xdr:row>
      <xdr:rowOff>175657</xdr:rowOff>
    </xdr:from>
    <xdr:to>
      <xdr:col>11</xdr:col>
      <xdr:colOff>511968</xdr:colOff>
      <xdr:row>58</xdr:row>
      <xdr:rowOff>38101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13BE1542-CA68-4D81-A128-F30C1CAA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673" y="10272157"/>
          <a:ext cx="4106967" cy="814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345281</xdr:colOff>
      <xdr:row>58</xdr:row>
      <xdr:rowOff>29765</xdr:rowOff>
    </xdr:from>
    <xdr:to>
      <xdr:col>7</xdr:col>
      <xdr:colOff>109736</xdr:colOff>
      <xdr:row>60</xdr:row>
      <xdr:rowOff>178594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C87EF224-586D-40B9-8EDF-9359F816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11078765"/>
          <a:ext cx="978892" cy="529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440532</xdr:colOff>
      <xdr:row>58</xdr:row>
      <xdr:rowOff>5951</xdr:rowOff>
    </xdr:from>
    <xdr:to>
      <xdr:col>9</xdr:col>
      <xdr:colOff>316364</xdr:colOff>
      <xdr:row>61</xdr:row>
      <xdr:rowOff>59530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74E7C214-221B-47EE-A9C0-9A681A39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11054951"/>
          <a:ext cx="1310535" cy="625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228296</xdr:colOff>
      <xdr:row>67</xdr:row>
      <xdr:rowOff>107157</xdr:rowOff>
    </xdr:from>
    <xdr:to>
      <xdr:col>11</xdr:col>
      <xdr:colOff>397668</xdr:colOff>
      <xdr:row>71</xdr:row>
      <xdr:rowOff>127397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8DBDC16-59B3-4934-8FA5-0966AE48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4390" y="11727657"/>
          <a:ext cx="3425731" cy="78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35718</xdr:colOff>
      <xdr:row>75</xdr:row>
      <xdr:rowOff>14810</xdr:rowOff>
    </xdr:from>
    <xdr:to>
      <xdr:col>10</xdr:col>
      <xdr:colOff>452437</xdr:colOff>
      <xdr:row>81</xdr:row>
      <xdr:rowOff>80962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5D171FF9-598C-46E3-B608-653ADBA8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4302310"/>
          <a:ext cx="3065859" cy="120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351234</xdr:colOff>
      <xdr:row>86</xdr:row>
      <xdr:rowOff>25268</xdr:rowOff>
    </xdr:from>
    <xdr:to>
      <xdr:col>13</xdr:col>
      <xdr:colOff>153591</xdr:colOff>
      <xdr:row>95</xdr:row>
      <xdr:rowOff>115489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C4B1793F-839F-4165-9FE9-05C6B79C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328" y="16408268"/>
          <a:ext cx="4880372" cy="1804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226219</xdr:colOff>
      <xdr:row>88</xdr:row>
      <xdr:rowOff>17859</xdr:rowOff>
    </xdr:from>
    <xdr:to>
      <xdr:col>6</xdr:col>
      <xdr:colOff>95279</xdr:colOff>
      <xdr:row>103</xdr:row>
      <xdr:rowOff>36909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839D058B-0C3D-4401-A554-149AB0CB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6781859"/>
          <a:ext cx="3512373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500062</xdr:colOff>
      <xdr:row>104</xdr:row>
      <xdr:rowOff>113110</xdr:rowOff>
    </xdr:from>
    <xdr:to>
      <xdr:col>7</xdr:col>
      <xdr:colOff>639961</xdr:colOff>
      <xdr:row>107</xdr:row>
      <xdr:rowOff>166688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CD1510BD-E520-40FC-A45D-E854568F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6156" y="19925110"/>
          <a:ext cx="1354336" cy="625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14"/>
  <sheetViews>
    <sheetView tabSelected="1" topLeftCell="A108" zoomScale="160" zoomScaleNormal="160" workbookViewId="0">
      <selection activeCell="I115" sqref="I115"/>
    </sheetView>
  </sheetViews>
  <sheetFormatPr defaultRowHeight="15" x14ac:dyDescent="0.25"/>
  <cols>
    <col min="8" max="8" width="12.42578125" bestFit="1" customWidth="1"/>
  </cols>
  <sheetData>
    <row r="3" spans="2:8" x14ac:dyDescent="0.25">
      <c r="B3" s="1" t="s">
        <v>0</v>
      </c>
    </row>
    <row r="4" spans="2:8" x14ac:dyDescent="0.25">
      <c r="B4" s="1" t="s">
        <v>22</v>
      </c>
    </row>
    <row r="5" spans="2:8" x14ac:dyDescent="0.25">
      <c r="B5" t="s">
        <v>23</v>
      </c>
    </row>
    <row r="6" spans="2:8" x14ac:dyDescent="0.25">
      <c r="B6" s="1" t="s">
        <v>1</v>
      </c>
    </row>
    <row r="7" spans="2:8" x14ac:dyDescent="0.25">
      <c r="C7" t="s">
        <v>2</v>
      </c>
      <c r="D7">
        <v>100</v>
      </c>
      <c r="E7" t="s">
        <v>6</v>
      </c>
      <c r="G7" t="s">
        <v>12</v>
      </c>
      <c r="H7" t="s">
        <v>13</v>
      </c>
    </row>
    <row r="8" spans="2:8" x14ac:dyDescent="0.25">
      <c r="C8" t="s">
        <v>3</v>
      </c>
      <c r="D8">
        <v>112</v>
      </c>
      <c r="E8" t="s">
        <v>6</v>
      </c>
    </row>
    <row r="9" spans="2:8" x14ac:dyDescent="0.25">
      <c r="C9" t="s">
        <v>4</v>
      </c>
      <c r="D9">
        <v>159.5</v>
      </c>
      <c r="E9" t="s">
        <v>5</v>
      </c>
      <c r="G9" t="s">
        <v>14</v>
      </c>
      <c r="H9" t="s">
        <v>15</v>
      </c>
    </row>
    <row r="10" spans="2:8" x14ac:dyDescent="0.25">
      <c r="H10">
        <f>D11*D8*0.001/(D13*D12)</f>
        <v>5.0031269543464665E-3</v>
      </c>
    </row>
    <row r="11" spans="2:8" x14ac:dyDescent="0.25">
      <c r="B11" t="s">
        <v>7</v>
      </c>
      <c r="C11" t="s">
        <v>8</v>
      </c>
      <c r="D11">
        <v>1</v>
      </c>
      <c r="E11" t="s">
        <v>9</v>
      </c>
    </row>
    <row r="12" spans="2:8" x14ac:dyDescent="0.25">
      <c r="C12" t="s">
        <v>10</v>
      </c>
      <c r="D12">
        <v>273</v>
      </c>
      <c r="E12" t="s">
        <v>11</v>
      </c>
      <c r="G12" t="s">
        <v>17</v>
      </c>
      <c r="H12" t="s">
        <v>13</v>
      </c>
    </row>
    <row r="13" spans="2:8" x14ac:dyDescent="0.25">
      <c r="C13" t="s">
        <v>16</v>
      </c>
      <c r="D13">
        <v>8.2000000000000003E-2</v>
      </c>
      <c r="G13" t="s">
        <v>18</v>
      </c>
      <c r="H13">
        <f>10*H10</f>
        <v>5.0031269543464665E-2</v>
      </c>
    </row>
    <row r="14" spans="2:8" x14ac:dyDescent="0.25">
      <c r="G14" t="s">
        <v>19</v>
      </c>
      <c r="H14">
        <f>2*H13</f>
        <v>0.10006253908692933</v>
      </c>
    </row>
    <row r="15" spans="2:8" x14ac:dyDescent="0.25">
      <c r="G15" s="2" t="s">
        <v>20</v>
      </c>
      <c r="H15" s="2">
        <f>H14*D9</f>
        <v>15.959974984365228</v>
      </c>
    </row>
    <row r="21" spans="2:6" x14ac:dyDescent="0.25">
      <c r="B21" s="1" t="s">
        <v>21</v>
      </c>
    </row>
    <row r="22" spans="2:6" x14ac:dyDescent="0.25">
      <c r="B22" s="1" t="s">
        <v>25</v>
      </c>
    </row>
    <row r="23" spans="2:6" x14ac:dyDescent="0.25">
      <c r="B23" s="1" t="s">
        <v>26</v>
      </c>
    </row>
    <row r="24" spans="2:6" x14ac:dyDescent="0.25">
      <c r="B24" s="1" t="s">
        <v>27</v>
      </c>
    </row>
    <row r="25" spans="2:6" x14ac:dyDescent="0.25">
      <c r="B25" s="1" t="s">
        <v>28</v>
      </c>
    </row>
    <row r="26" spans="2:6" x14ac:dyDescent="0.25">
      <c r="B26" s="1"/>
    </row>
    <row r="27" spans="2:6" x14ac:dyDescent="0.25">
      <c r="B27" s="1" t="s">
        <v>29</v>
      </c>
      <c r="C27">
        <v>1976</v>
      </c>
      <c r="D27" t="s">
        <v>31</v>
      </c>
      <c r="E27" t="s">
        <v>35</v>
      </c>
      <c r="F27" t="s">
        <v>39</v>
      </c>
    </row>
    <row r="28" spans="2:6" x14ac:dyDescent="0.25">
      <c r="B28" s="1" t="s">
        <v>30</v>
      </c>
      <c r="C28">
        <v>3648</v>
      </c>
      <c r="D28" t="s">
        <v>31</v>
      </c>
      <c r="E28" t="s">
        <v>40</v>
      </c>
      <c r="F28" t="s">
        <v>41</v>
      </c>
    </row>
    <row r="30" spans="2:6" x14ac:dyDescent="0.25">
      <c r="B30" s="1" t="s">
        <v>32</v>
      </c>
      <c r="C30" t="s">
        <v>36</v>
      </c>
      <c r="E30" t="s">
        <v>37</v>
      </c>
      <c r="F30" t="s">
        <v>38</v>
      </c>
    </row>
    <row r="32" spans="2:6" x14ac:dyDescent="0.25">
      <c r="B32" s="1" t="s">
        <v>32</v>
      </c>
      <c r="C32">
        <v>24</v>
      </c>
      <c r="D32" t="s">
        <v>33</v>
      </c>
      <c r="E32" t="s">
        <v>34</v>
      </c>
      <c r="F32" t="s">
        <v>42</v>
      </c>
    </row>
    <row r="33" spans="2:8" x14ac:dyDescent="0.25">
      <c r="B33" s="1" t="s">
        <v>34</v>
      </c>
      <c r="C33">
        <v>0.54</v>
      </c>
      <c r="E33" t="s">
        <v>34</v>
      </c>
      <c r="F33" t="s">
        <v>43</v>
      </c>
    </row>
    <row r="34" spans="2:8" x14ac:dyDescent="0.25">
      <c r="E34" t="s">
        <v>44</v>
      </c>
      <c r="F34" t="s">
        <v>45</v>
      </c>
    </row>
    <row r="35" spans="2:8" x14ac:dyDescent="0.25">
      <c r="E35" t="s">
        <v>44</v>
      </c>
      <c r="F35" t="s">
        <v>47</v>
      </c>
    </row>
    <row r="36" spans="2:8" x14ac:dyDescent="0.25">
      <c r="E36">
        <f>C33*47424-47424</f>
        <v>-21815.039999999997</v>
      </c>
      <c r="G36">
        <f>-0.54*(C28-C27)-1976</f>
        <v>-2878.88</v>
      </c>
    </row>
    <row r="37" spans="2:8" x14ac:dyDescent="0.25">
      <c r="E37" s="2" t="s">
        <v>46</v>
      </c>
      <c r="F37" s="2">
        <f>E36/G36</f>
        <v>7.5776135163674754</v>
      </c>
    </row>
    <row r="38" spans="2:8" x14ac:dyDescent="0.25">
      <c r="E38" s="2" t="s">
        <v>37</v>
      </c>
      <c r="F38" s="2">
        <f>C32-F37</f>
        <v>16.422386483632526</v>
      </c>
    </row>
    <row r="40" spans="2:8" x14ac:dyDescent="0.25">
      <c r="B40" s="1" t="s">
        <v>24</v>
      </c>
    </row>
    <row r="41" spans="2:8" x14ac:dyDescent="0.25">
      <c r="B41" s="1" t="s">
        <v>48</v>
      </c>
    </row>
    <row r="42" spans="2:8" x14ac:dyDescent="0.25">
      <c r="B42" s="1" t="s">
        <v>49</v>
      </c>
    </row>
    <row r="43" spans="2:8" x14ac:dyDescent="0.25">
      <c r="B43" s="1" t="s">
        <v>50</v>
      </c>
    </row>
    <row r="46" spans="2:8" x14ac:dyDescent="0.25">
      <c r="B46" s="1" t="s">
        <v>10</v>
      </c>
      <c r="C46">
        <v>298</v>
      </c>
      <c r="D46" t="s">
        <v>11</v>
      </c>
      <c r="F46" s="2" t="s">
        <v>58</v>
      </c>
      <c r="G46" s="2">
        <v>1.8</v>
      </c>
      <c r="H46" t="s">
        <v>9</v>
      </c>
    </row>
    <row r="47" spans="2:8" x14ac:dyDescent="0.25">
      <c r="B47" s="1" t="s">
        <v>51</v>
      </c>
      <c r="C47">
        <v>100</v>
      </c>
      <c r="D47" t="s">
        <v>52</v>
      </c>
    </row>
    <row r="48" spans="2:8" x14ac:dyDescent="0.25">
      <c r="C48" t="s">
        <v>57</v>
      </c>
      <c r="D48" t="s">
        <v>59</v>
      </c>
      <c r="F48" t="s">
        <v>61</v>
      </c>
      <c r="G48" t="s">
        <v>62</v>
      </c>
    </row>
    <row r="49" spans="2:13" x14ac:dyDescent="0.25">
      <c r="B49" t="s">
        <v>53</v>
      </c>
      <c r="C49">
        <v>46</v>
      </c>
      <c r="D49">
        <v>28</v>
      </c>
      <c r="E49" t="s">
        <v>5</v>
      </c>
      <c r="F49">
        <f>ROUND(C49/D49,2)</f>
        <v>1.64</v>
      </c>
      <c r="G49">
        <f>F49/F$52</f>
        <v>0.51410658307210033</v>
      </c>
    </row>
    <row r="50" spans="2:13" x14ac:dyDescent="0.25">
      <c r="B50" t="s">
        <v>54</v>
      </c>
      <c r="C50">
        <v>37</v>
      </c>
      <c r="D50">
        <v>32</v>
      </c>
      <c r="E50" t="s">
        <v>5</v>
      </c>
      <c r="F50">
        <f t="shared" ref="F50:F51" si="0">ROUND(C50/D50,2)</f>
        <v>1.1599999999999999</v>
      </c>
      <c r="G50">
        <f t="shared" ref="G50:G51" si="1">F50/F$52</f>
        <v>0.36363636363636359</v>
      </c>
      <c r="H50" s="2" t="s">
        <v>60</v>
      </c>
      <c r="I50" s="2">
        <f>G50</f>
        <v>0.36363636363636359</v>
      </c>
    </row>
    <row r="51" spans="2:13" x14ac:dyDescent="0.25">
      <c r="B51" t="s">
        <v>55</v>
      </c>
      <c r="C51">
        <v>17</v>
      </c>
      <c r="D51">
        <v>44</v>
      </c>
      <c r="E51" t="s">
        <v>5</v>
      </c>
      <c r="F51">
        <f t="shared" si="0"/>
        <v>0.39</v>
      </c>
      <c r="G51">
        <f t="shared" si="1"/>
        <v>0.12225705329153605</v>
      </c>
    </row>
    <row r="52" spans="2:13" x14ac:dyDescent="0.25">
      <c r="B52" t="s">
        <v>56</v>
      </c>
      <c r="C52">
        <f>SUM(C49:C51)</f>
        <v>100</v>
      </c>
      <c r="E52" t="s">
        <v>63</v>
      </c>
      <c r="F52">
        <f>F49+F50+F51</f>
        <v>3.19</v>
      </c>
      <c r="H52" t="s">
        <v>58</v>
      </c>
      <c r="I52" t="s">
        <v>64</v>
      </c>
    </row>
    <row r="53" spans="2:13" x14ac:dyDescent="0.25">
      <c r="H53" s="3" t="s">
        <v>65</v>
      </c>
      <c r="I53" s="3">
        <f>G46/I50</f>
        <v>4.9500000000000011</v>
      </c>
    </row>
    <row r="56" spans="2:13" x14ac:dyDescent="0.25">
      <c r="B56" s="1" t="s">
        <v>76</v>
      </c>
    </row>
    <row r="57" spans="2:13" x14ac:dyDescent="0.25">
      <c r="B57" s="1" t="s">
        <v>75</v>
      </c>
    </row>
    <row r="58" spans="2:13" x14ac:dyDescent="0.25">
      <c r="B58" s="1" t="s">
        <v>77</v>
      </c>
    </row>
    <row r="59" spans="2:13" x14ac:dyDescent="0.25">
      <c r="B59" s="1" t="s">
        <v>68</v>
      </c>
    </row>
    <row r="60" spans="2:13" x14ac:dyDescent="0.25">
      <c r="B60" s="1" t="s">
        <v>69</v>
      </c>
      <c r="K60" s="2" t="s">
        <v>10</v>
      </c>
      <c r="L60" s="2">
        <f>3*C73*PI()*C62/(8*C61)</f>
        <v>162.82544029592364</v>
      </c>
      <c r="M60" s="2" t="s">
        <v>11</v>
      </c>
    </row>
    <row r="61" spans="2:13" x14ac:dyDescent="0.25">
      <c r="B61" s="1" t="s">
        <v>70</v>
      </c>
      <c r="C61">
        <v>39.9</v>
      </c>
      <c r="D61" t="s">
        <v>5</v>
      </c>
    </row>
    <row r="62" spans="2:13" x14ac:dyDescent="0.25">
      <c r="B62" s="1" t="s">
        <v>71</v>
      </c>
      <c r="C62">
        <v>20.2</v>
      </c>
      <c r="D62" t="s">
        <v>5</v>
      </c>
    </row>
    <row r="63" spans="2:13" x14ac:dyDescent="0.25">
      <c r="B63" s="1" t="s">
        <v>72</v>
      </c>
      <c r="C63">
        <v>298</v>
      </c>
      <c r="D63" t="s">
        <v>11</v>
      </c>
    </row>
    <row r="64" spans="2:13" x14ac:dyDescent="0.25">
      <c r="B64" s="1" t="s">
        <v>73</v>
      </c>
      <c r="C64" t="s">
        <v>74</v>
      </c>
    </row>
    <row r="66" spans="2:9" x14ac:dyDescent="0.25">
      <c r="B66" s="4" t="s">
        <v>78</v>
      </c>
      <c r="C66" s="5"/>
    </row>
    <row r="67" spans="2:9" x14ac:dyDescent="0.25">
      <c r="B67" s="1" t="s">
        <v>66</v>
      </c>
    </row>
    <row r="68" spans="2:9" x14ac:dyDescent="0.25">
      <c r="B68" s="1" t="s">
        <v>67</v>
      </c>
    </row>
    <row r="69" spans="2:9" x14ac:dyDescent="0.25">
      <c r="B69" s="1" t="s">
        <v>68</v>
      </c>
    </row>
    <row r="70" spans="2:9" x14ac:dyDescent="0.25">
      <c r="B70" s="1" t="s">
        <v>69</v>
      </c>
    </row>
    <row r="71" spans="2:9" x14ac:dyDescent="0.25">
      <c r="B71" s="1" t="s">
        <v>70</v>
      </c>
      <c r="C71">
        <v>39.9</v>
      </c>
      <c r="D71" t="s">
        <v>5</v>
      </c>
    </row>
    <row r="72" spans="2:9" x14ac:dyDescent="0.25">
      <c r="B72" s="1" t="s">
        <v>71</v>
      </c>
      <c r="C72">
        <v>20.2</v>
      </c>
      <c r="D72" t="s">
        <v>5</v>
      </c>
    </row>
    <row r="73" spans="2:9" x14ac:dyDescent="0.25">
      <c r="B73" s="1" t="s">
        <v>72</v>
      </c>
      <c r="C73">
        <v>273</v>
      </c>
      <c r="D73" t="s">
        <v>11</v>
      </c>
      <c r="H73" s="2" t="s">
        <v>10</v>
      </c>
      <c r="I73" s="2">
        <f>C73*C72/C71</f>
        <v>138.21052631578945</v>
      </c>
    </row>
    <row r="74" spans="2:9" x14ac:dyDescent="0.25">
      <c r="B74" s="1" t="s">
        <v>73</v>
      </c>
      <c r="C74" t="s">
        <v>74</v>
      </c>
    </row>
    <row r="77" spans="2:9" x14ac:dyDescent="0.25">
      <c r="B77" s="1" t="s">
        <v>83</v>
      </c>
    </row>
    <row r="78" spans="2:9" x14ac:dyDescent="0.25">
      <c r="B78" s="1" t="s">
        <v>79</v>
      </c>
    </row>
    <row r="79" spans="2:9" x14ac:dyDescent="0.25">
      <c r="B79" s="1" t="s">
        <v>80</v>
      </c>
    </row>
    <row r="80" spans="2:9" x14ac:dyDescent="0.25">
      <c r="B80" s="1" t="s">
        <v>81</v>
      </c>
    </row>
    <row r="81" spans="2:9" x14ac:dyDescent="0.25">
      <c r="B81" s="1" t="s">
        <v>82</v>
      </c>
    </row>
    <row r="82" spans="2:9" x14ac:dyDescent="0.25">
      <c r="B82" s="1" t="s">
        <v>88</v>
      </c>
      <c r="C82">
        <v>12.8</v>
      </c>
      <c r="D82" t="s">
        <v>9</v>
      </c>
    </row>
    <row r="83" spans="2:9" x14ac:dyDescent="0.25">
      <c r="B83" s="1" t="s">
        <v>87</v>
      </c>
      <c r="C83">
        <v>7.0000000000000007E-2</v>
      </c>
      <c r="D83" t="s">
        <v>90</v>
      </c>
      <c r="G83" t="s">
        <v>86</v>
      </c>
    </row>
    <row r="84" spans="2:9" x14ac:dyDescent="0.25">
      <c r="B84" s="1" t="s">
        <v>89</v>
      </c>
      <c r="C84">
        <v>33.299999999999997</v>
      </c>
      <c r="D84" t="s">
        <v>11</v>
      </c>
      <c r="G84" t="s">
        <v>91</v>
      </c>
      <c r="H84" s="2">
        <f>1000*C83/3</f>
        <v>23.333333333333332</v>
      </c>
      <c r="I84" t="s">
        <v>92</v>
      </c>
    </row>
    <row r="85" spans="2:9" x14ac:dyDescent="0.25">
      <c r="B85" s="1" t="s">
        <v>16</v>
      </c>
      <c r="C85">
        <v>8.2000000000000003E-2</v>
      </c>
      <c r="D85" t="s">
        <v>94</v>
      </c>
      <c r="G85" t="s">
        <v>93</v>
      </c>
      <c r="H85" s="2">
        <f>C82*27*(C83/3)^2</f>
        <v>0.18816000000000002</v>
      </c>
      <c r="I85" t="s">
        <v>95</v>
      </c>
    </row>
    <row r="86" spans="2:9" x14ac:dyDescent="0.25">
      <c r="B86" t="s">
        <v>84</v>
      </c>
    </row>
    <row r="87" spans="2:9" x14ac:dyDescent="0.25">
      <c r="B87" t="s">
        <v>85</v>
      </c>
    </row>
    <row r="105" spans="2:8" x14ac:dyDescent="0.25">
      <c r="B105" s="1" t="s">
        <v>96</v>
      </c>
    </row>
    <row r="106" spans="2:8" x14ac:dyDescent="0.25">
      <c r="B106" s="1" t="s">
        <v>97</v>
      </c>
    </row>
    <row r="107" spans="2:8" x14ac:dyDescent="0.25">
      <c r="B107" s="1" t="s">
        <v>98</v>
      </c>
    </row>
    <row r="108" spans="2:8" x14ac:dyDescent="0.25">
      <c r="B108" s="1" t="s">
        <v>99</v>
      </c>
    </row>
    <row r="109" spans="2:8" x14ac:dyDescent="0.25">
      <c r="B109" s="1" t="s">
        <v>100</v>
      </c>
    </row>
    <row r="110" spans="2:8" x14ac:dyDescent="0.25">
      <c r="B110" s="1" t="s">
        <v>101</v>
      </c>
      <c r="G110" t="s">
        <v>105</v>
      </c>
      <c r="H110">
        <f>(0.082*C112)/(C113+C111/C114^2)</f>
        <v>0.28973960132064264</v>
      </c>
    </row>
    <row r="111" spans="2:8" x14ac:dyDescent="0.25">
      <c r="B111" s="1" t="s">
        <v>93</v>
      </c>
      <c r="C111">
        <v>7.51</v>
      </c>
      <c r="D111" t="s">
        <v>103</v>
      </c>
      <c r="G111" t="s">
        <v>91</v>
      </c>
      <c r="H111" s="2">
        <f>C114-H110</f>
        <v>0.13026039867935735</v>
      </c>
    </row>
    <row r="112" spans="2:8" x14ac:dyDescent="0.25">
      <c r="B112" s="1" t="s">
        <v>10</v>
      </c>
      <c r="C112">
        <v>290</v>
      </c>
      <c r="D112" t="s">
        <v>11</v>
      </c>
    </row>
    <row r="113" spans="2:8" x14ac:dyDescent="0.25">
      <c r="B113" s="1" t="s">
        <v>8</v>
      </c>
      <c r="C113">
        <v>39.5</v>
      </c>
      <c r="D113" t="s">
        <v>104</v>
      </c>
      <c r="G113" t="s">
        <v>106</v>
      </c>
      <c r="H113" s="3">
        <f>ROUND((C113*C114)/(0.082*C112),2)</f>
        <v>0.7</v>
      </c>
    </row>
    <row r="114" spans="2:8" x14ac:dyDescent="0.25">
      <c r="B114" s="1" t="s">
        <v>102</v>
      </c>
      <c r="C114">
        <v>0.42</v>
      </c>
      <c r="D114" t="s">
        <v>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guzel</dc:creator>
  <cp:lastModifiedBy>yaschir</cp:lastModifiedBy>
  <dcterms:created xsi:type="dcterms:W3CDTF">2020-10-14T09:08:22Z</dcterms:created>
  <dcterms:modified xsi:type="dcterms:W3CDTF">2021-10-27T11:00:52Z</dcterms:modified>
</cp:coreProperties>
</file>